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915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52" i="1" l="1"/>
  <c r="M67" i="1"/>
  <c r="P70" i="1"/>
  <c r="P64" i="1"/>
  <c r="P65" i="1" s="1"/>
  <c r="Q65" i="1" s="1"/>
  <c r="D48" i="1" l="1"/>
  <c r="D11" i="1"/>
  <c r="F11" i="1" s="1"/>
  <c r="F12" i="1"/>
  <c r="G12" i="1" s="1"/>
  <c r="G13" i="1" l="1"/>
  <c r="G15" i="1" s="1"/>
  <c r="G11" i="1"/>
  <c r="D56" i="1"/>
  <c r="D64" i="1"/>
  <c r="F64" i="1" s="1"/>
  <c r="G64" i="1" s="1"/>
  <c r="F65" i="1"/>
  <c r="G66" i="1" l="1"/>
  <c r="G68" i="1" s="1"/>
  <c r="G65" i="1"/>
  <c r="F56" i="1"/>
  <c r="F57" i="1"/>
  <c r="G57" i="1" s="1"/>
  <c r="G58" i="1" l="1"/>
  <c r="G60" i="1" s="1"/>
  <c r="G56" i="1"/>
  <c r="N42" i="1" l="1"/>
  <c r="N44" i="1"/>
  <c r="N43" i="1"/>
  <c r="N41" i="1"/>
  <c r="F49" i="1"/>
  <c r="G49" i="1" s="1"/>
  <c r="F48" i="1"/>
  <c r="N29" i="1"/>
  <c r="N33" i="1"/>
  <c r="N28" i="1"/>
  <c r="N32" i="1"/>
  <c r="N26" i="1"/>
  <c r="F26" i="1"/>
  <c r="G26" i="1" s="1"/>
  <c r="F25" i="1"/>
  <c r="F20" i="1"/>
  <c r="G20" i="1" s="1"/>
  <c r="F19" i="1"/>
  <c r="G19" i="1" s="1"/>
  <c r="F6" i="1"/>
  <c r="G6" i="1" s="1"/>
  <c r="F5" i="1"/>
  <c r="G5" i="1" s="1"/>
  <c r="F43" i="1"/>
  <c r="G43" i="1" s="1"/>
  <c r="F41" i="1"/>
  <c r="G41" i="1" s="1"/>
  <c r="F40" i="1"/>
  <c r="F33" i="1"/>
  <c r="G33" i="1" s="1"/>
  <c r="F32" i="1"/>
  <c r="G32" i="1" s="1"/>
  <c r="F35" i="1"/>
  <c r="G35" i="1" s="1"/>
  <c r="N45" i="1" l="1"/>
  <c r="N34" i="1"/>
  <c r="N30" i="1"/>
  <c r="N36" i="1" s="1"/>
  <c r="G50" i="1"/>
  <c r="G52" i="1" s="1"/>
  <c r="G48" i="1"/>
  <c r="G27" i="1"/>
  <c r="G25" i="1"/>
  <c r="G42" i="1"/>
  <c r="G44" i="1" s="1"/>
  <c r="G21" i="1"/>
  <c r="G7" i="1"/>
  <c r="G40" i="1"/>
  <c r="G34" i="1"/>
  <c r="G36" i="1" s="1"/>
  <c r="G53" i="1" l="1"/>
  <c r="G8" i="1"/>
  <c r="G16" i="1"/>
  <c r="G69" i="1"/>
  <c r="G61" i="1"/>
  <c r="G28" i="1"/>
  <c r="G45" i="1"/>
  <c r="G22" i="1"/>
  <c r="G37" i="1"/>
</calcChain>
</file>

<file path=xl/sharedStrings.xml><?xml version="1.0" encoding="utf-8"?>
<sst xmlns="http://schemas.openxmlformats.org/spreadsheetml/2006/main" count="69" uniqueCount="34">
  <si>
    <t>2x4</t>
  </si>
  <si>
    <t>R</t>
  </si>
  <si>
    <t>2x6</t>
  </si>
  <si>
    <t>XPS 2"</t>
  </si>
  <si>
    <t>Mineral Wool</t>
  </si>
  <si>
    <t>Mineral Wool 2x4</t>
  </si>
  <si>
    <t>Mineral Wool 2x6</t>
  </si>
  <si>
    <t>% coverage</t>
  </si>
  <si>
    <t>1/R</t>
  </si>
  <si>
    <t>Whole Wall R-Value</t>
  </si>
  <si>
    <t>Fiberglass</t>
  </si>
  <si>
    <t>2x6 + R21 Fiberglass</t>
  </si>
  <si>
    <t>2x6 + R19 Fiberglass</t>
  </si>
  <si>
    <t>R-Value</t>
  </si>
  <si>
    <t>2x4 + 2" R-5 XPS</t>
  </si>
  <si>
    <t>2x6 + 2" R-5 XPS</t>
  </si>
  <si>
    <t>% Increase over baseline</t>
  </si>
  <si>
    <t>2x4 + R-15 mineral wool</t>
  </si>
  <si>
    <t>2x6 + R-23 mineral wool</t>
  </si>
  <si>
    <t>2x6 + R23 Mineral Wool</t>
  </si>
  <si>
    <t>% of Wall</t>
  </si>
  <si>
    <t>10 studs</t>
  </si>
  <si>
    <t>Sheathing</t>
  </si>
  <si>
    <t>Furring</t>
  </si>
  <si>
    <t>5.5" Mineral Wool</t>
  </si>
  <si>
    <t>2x4 + 1" R-6 XPS Internal</t>
  </si>
  <si>
    <t>Dow Tuff-R Inside over studs</t>
  </si>
  <si>
    <t>2x6 + 1" R-4  Internal</t>
  </si>
  <si>
    <t>2x6 + 1" R-4 Internal</t>
  </si>
  <si>
    <t>R-30 Insulation</t>
  </si>
  <si>
    <t>2x6 + 1" R-6  Internal</t>
  </si>
  <si>
    <t>2x6 + 1" R-6 Internal</t>
  </si>
  <si>
    <t>2x4 + 2x3+ 1" R-5 XPS</t>
  </si>
  <si>
    <t>2x4 + 1" R-6 XPS + furring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</si>
</sst>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0" fontId="2" fillId="2" borderId="2" xfId="0" applyFont="1" applyFill="1" applyBorder="1"/>
    <xf numFmtId="0" fontId="2" fillId="2" borderId="3" xfId="0" applyFont="1" applyFill="1" applyBorder="1" applyAlignment="1">
      <alignment horizontal="right"/>
    </xf>
    <xf numFmtId="9" fontId="2" fillId="2" borderId="4" xfId="2" applyFont="1" applyFill="1" applyBorder="1"/>
    <xf numFmtId="0" fontId="0" fillId="2" borderId="1" xfId="0" applyFill="1" applyBorder="1"/>
    <xf numFmtId="2" fontId="2" fillId="2" borderId="0" xfId="0" applyNumberFormat="1" applyFont="1" applyFill="1"/>
    <xf numFmtId="43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3:R70"/>
  <sheetViews>
    <sheetView tabSelected="1" workbookViewId="0">
      <selection activeCell="L23" sqref="L23:O23"/>
    </sheetView>
  </sheetViews>
  <sheetFormatPr defaultRowHeight="15" x14ac:dyDescent="0.25"/>
  <cols>
    <col min="2" max="2" width="10.140625" customWidth="1"/>
    <col min="3" max="3" width="21.42578125" customWidth="1"/>
    <col min="5" max="5" width="11.140625" customWidth="1"/>
    <col min="6" max="6" width="11" customWidth="1"/>
    <col min="13" max="13" width="10.85546875" customWidth="1"/>
  </cols>
  <sheetData>
    <row r="3" spans="3:7" x14ac:dyDescent="0.25">
      <c r="D3" t="s">
        <v>13</v>
      </c>
      <c r="E3" t="s">
        <v>20</v>
      </c>
      <c r="F3" s="2"/>
    </row>
    <row r="4" spans="3:7" x14ac:dyDescent="0.25">
      <c r="C4" s="7" t="s">
        <v>12</v>
      </c>
      <c r="F4" s="2"/>
      <c r="G4" s="3"/>
    </row>
    <row r="5" spans="3:7" x14ac:dyDescent="0.25">
      <c r="C5" t="s">
        <v>2</v>
      </c>
      <c r="D5">
        <v>6.6</v>
      </c>
      <c r="E5">
        <v>20</v>
      </c>
      <c r="F5" s="2">
        <f>E5*(1/D5)</f>
        <v>3.0303030303030303</v>
      </c>
      <c r="G5" s="3">
        <f>F5*E5/100</f>
        <v>0.60606060606060608</v>
      </c>
    </row>
    <row r="6" spans="3:7" x14ac:dyDescent="0.25">
      <c r="C6" t="s">
        <v>10</v>
      </c>
      <c r="D6">
        <v>19</v>
      </c>
      <c r="E6">
        <v>80</v>
      </c>
      <c r="F6" s="2">
        <f>E6*(1/D6)</f>
        <v>4.2105263157894735</v>
      </c>
      <c r="G6" s="3">
        <f>F6*E6/100</f>
        <v>3.3684210526315788</v>
      </c>
    </row>
    <row r="7" spans="3:7" x14ac:dyDescent="0.25">
      <c r="C7" t="s">
        <v>12</v>
      </c>
      <c r="F7" s="2"/>
      <c r="G7" s="8">
        <f>100/(F5+F6)</f>
        <v>13.810572687224671</v>
      </c>
    </row>
    <row r="8" spans="3:7" x14ac:dyDescent="0.25">
      <c r="E8" s="4"/>
      <c r="F8" s="5" t="s">
        <v>16</v>
      </c>
      <c r="G8" s="6">
        <f>G7/$G$7-1</f>
        <v>0</v>
      </c>
    </row>
    <row r="10" spans="3:7" x14ac:dyDescent="0.25">
      <c r="C10" s="7" t="s">
        <v>32</v>
      </c>
      <c r="F10" s="2"/>
      <c r="G10" s="3"/>
    </row>
    <row r="11" spans="3:7" x14ac:dyDescent="0.25">
      <c r="C11" t="s">
        <v>2</v>
      </c>
      <c r="D11">
        <f>4.2+5+(3/4)*4.2</f>
        <v>12.35</v>
      </c>
      <c r="E11">
        <v>20</v>
      </c>
      <c r="F11" s="2">
        <f>E11*(1/D11)</f>
        <v>1.6194331983805668</v>
      </c>
      <c r="G11" s="3">
        <f>F11*E11/100</f>
        <v>0.32388663967611336</v>
      </c>
    </row>
    <row r="12" spans="3:7" x14ac:dyDescent="0.25">
      <c r="C12" t="s">
        <v>6</v>
      </c>
      <c r="D12">
        <v>30</v>
      </c>
      <c r="E12">
        <v>80</v>
      </c>
      <c r="F12" s="2">
        <f>E12*(1/D12)</f>
        <v>2.6666666666666665</v>
      </c>
      <c r="G12" s="3">
        <f>F12*E12/100</f>
        <v>2.1333333333333333</v>
      </c>
    </row>
    <row r="13" spans="3:7" x14ac:dyDescent="0.25">
      <c r="C13" t="s">
        <v>18</v>
      </c>
      <c r="F13" s="2"/>
      <c r="G13" s="3">
        <f>100/(F11+F12)</f>
        <v>23.331234256926955</v>
      </c>
    </row>
    <row r="14" spans="3:7" x14ac:dyDescent="0.25">
      <c r="F14" s="2"/>
      <c r="G14" s="3"/>
    </row>
    <row r="15" spans="3:7" x14ac:dyDescent="0.25">
      <c r="C15" s="1" t="s">
        <v>9</v>
      </c>
      <c r="F15" s="2"/>
      <c r="G15" s="8">
        <f>G14+G13</f>
        <v>23.331234256926955</v>
      </c>
    </row>
    <row r="16" spans="3:7" x14ac:dyDescent="0.25">
      <c r="E16" s="4"/>
      <c r="F16" s="5" t="s">
        <v>16</v>
      </c>
      <c r="G16" s="6">
        <f>G15/$G$7-1</f>
        <v>0.68937485688115419</v>
      </c>
    </row>
    <row r="17" spans="3:14" x14ac:dyDescent="0.25">
      <c r="F17" s="2"/>
    </row>
    <row r="18" spans="3:14" x14ac:dyDescent="0.25">
      <c r="C18" s="7" t="s">
        <v>12</v>
      </c>
      <c r="F18" s="2"/>
      <c r="G18" s="3"/>
    </row>
    <row r="19" spans="3:14" x14ac:dyDescent="0.25">
      <c r="C19" t="s">
        <v>2</v>
      </c>
      <c r="D19">
        <v>6.6</v>
      </c>
      <c r="E19">
        <v>20</v>
      </c>
      <c r="F19" s="2">
        <f>E19*(1/D19)</f>
        <v>3.0303030303030303</v>
      </c>
      <c r="G19" s="3">
        <f>F19*E19/100</f>
        <v>0.60606060606060608</v>
      </c>
    </row>
    <row r="20" spans="3:14" x14ac:dyDescent="0.25">
      <c r="C20" t="s">
        <v>10</v>
      </c>
      <c r="D20">
        <v>21</v>
      </c>
      <c r="E20">
        <v>80</v>
      </c>
      <c r="F20" s="2">
        <f>E20*(1/D20)</f>
        <v>3.8095238095238093</v>
      </c>
      <c r="G20" s="3">
        <f>F20*E20/100</f>
        <v>3.0476190476190474</v>
      </c>
    </row>
    <row r="21" spans="3:14" x14ac:dyDescent="0.25">
      <c r="C21" t="s">
        <v>11</v>
      </c>
      <c r="F21" s="2"/>
      <c r="G21" s="8">
        <f>100/(F19+F20)</f>
        <v>14.620253164556962</v>
      </c>
    </row>
    <row r="22" spans="3:14" x14ac:dyDescent="0.25">
      <c r="E22" s="4"/>
      <c r="F22" s="5" t="s">
        <v>16</v>
      </c>
      <c r="G22" s="6">
        <f>G21/$G$7-1</f>
        <v>5.8627581612258339E-2</v>
      </c>
    </row>
    <row r="23" spans="3:14" x14ac:dyDescent="0.25">
      <c r="F23" s="2"/>
    </row>
    <row r="24" spans="3:14" x14ac:dyDescent="0.25">
      <c r="C24" s="7" t="s">
        <v>11</v>
      </c>
      <c r="F24" s="2"/>
      <c r="G24" s="3"/>
    </row>
    <row r="25" spans="3:14" x14ac:dyDescent="0.25">
      <c r="C25" t="s">
        <v>2</v>
      </c>
      <c r="D25">
        <v>6.6</v>
      </c>
      <c r="E25">
        <v>20</v>
      </c>
      <c r="F25" s="2">
        <f>E25*(1/D25)</f>
        <v>3.0303030303030303</v>
      </c>
      <c r="G25" s="3">
        <f>F25*E25/100</f>
        <v>0.60606060606060608</v>
      </c>
      <c r="N25" t="s">
        <v>21</v>
      </c>
    </row>
    <row r="26" spans="3:14" x14ac:dyDescent="0.25">
      <c r="C26" t="s">
        <v>24</v>
      </c>
      <c r="D26">
        <v>23</v>
      </c>
      <c r="E26">
        <v>80</v>
      </c>
      <c r="F26" s="2">
        <f>E26*(1/D26)</f>
        <v>3.4782608695652173</v>
      </c>
      <c r="G26" s="3">
        <f>F26*E26/100</f>
        <v>2.7826086956521738</v>
      </c>
      <c r="L26" t="s">
        <v>0</v>
      </c>
      <c r="M26">
        <v>3.07</v>
      </c>
      <c r="N26">
        <f>M26*10</f>
        <v>30.7</v>
      </c>
    </row>
    <row r="27" spans="3:14" x14ac:dyDescent="0.25">
      <c r="C27" t="s">
        <v>19</v>
      </c>
      <c r="F27" s="2"/>
      <c r="G27" s="8">
        <f>100/(F25+F26)</f>
        <v>15.364372469635628</v>
      </c>
      <c r="L27" t="s">
        <v>22</v>
      </c>
      <c r="N27">
        <v>50</v>
      </c>
    </row>
    <row r="28" spans="3:14" x14ac:dyDescent="0.25">
      <c r="E28" s="4"/>
      <c r="F28" s="5" t="s">
        <v>16</v>
      </c>
      <c r="G28" s="6">
        <f>G27/$G$7-1</f>
        <v>0.11250799062433403</v>
      </c>
      <c r="L28" t="s">
        <v>4</v>
      </c>
      <c r="N28" s="9">
        <f>(6*8)*44.97/(47)</f>
        <v>45.926808510638296</v>
      </c>
    </row>
    <row r="29" spans="3:14" x14ac:dyDescent="0.25">
      <c r="F29" s="2"/>
      <c r="L29" t="s">
        <v>23</v>
      </c>
      <c r="N29">
        <f>1.77*6</f>
        <v>10.620000000000001</v>
      </c>
    </row>
    <row r="30" spans="3:14" x14ac:dyDescent="0.25">
      <c r="C30" s="7" t="s">
        <v>14</v>
      </c>
      <c r="F30" s="2"/>
      <c r="N30">
        <f>SUM(N26:N29)</f>
        <v>137.24680851063829</v>
      </c>
    </row>
    <row r="31" spans="3:14" x14ac:dyDescent="0.25">
      <c r="D31" t="s">
        <v>1</v>
      </c>
      <c r="E31" t="s">
        <v>7</v>
      </c>
      <c r="F31" s="2" t="s">
        <v>8</v>
      </c>
      <c r="G31" t="s">
        <v>13</v>
      </c>
    </row>
    <row r="32" spans="3:14" x14ac:dyDescent="0.25">
      <c r="C32" t="s">
        <v>0</v>
      </c>
      <c r="D32">
        <v>4.2</v>
      </c>
      <c r="E32">
        <v>20</v>
      </c>
      <c r="F32" s="2">
        <f>E32*(1/D32)</f>
        <v>4.7619047619047619</v>
      </c>
      <c r="G32" s="3">
        <f>F32*E32/100</f>
        <v>0.95238095238095244</v>
      </c>
      <c r="L32" t="s">
        <v>2</v>
      </c>
      <c r="M32">
        <v>5.24</v>
      </c>
      <c r="N32">
        <f>M32*10</f>
        <v>52.400000000000006</v>
      </c>
    </row>
    <row r="33" spans="3:14" x14ac:dyDescent="0.25">
      <c r="C33" t="s">
        <v>5</v>
      </c>
      <c r="D33">
        <v>15</v>
      </c>
      <c r="E33">
        <v>80</v>
      </c>
      <c r="F33" s="2">
        <f>E33*(1/D33)</f>
        <v>5.333333333333333</v>
      </c>
      <c r="G33" s="3">
        <f>F33*E33/100</f>
        <v>4.2666666666666666</v>
      </c>
      <c r="L33" t="s">
        <v>10</v>
      </c>
      <c r="N33" s="9">
        <f>(6*8)*18.95/(39.1)</f>
        <v>23.263427109974423</v>
      </c>
    </row>
    <row r="34" spans="3:14" x14ac:dyDescent="0.25">
      <c r="C34" t="s">
        <v>17</v>
      </c>
      <c r="F34" s="2"/>
      <c r="G34" s="3">
        <f>100/(F32+F33)</f>
        <v>9.9056603773584904</v>
      </c>
      <c r="N34">
        <f>SUM(N32:N33)</f>
        <v>75.663427109974435</v>
      </c>
    </row>
    <row r="35" spans="3:14" x14ac:dyDescent="0.25">
      <c r="C35" t="s">
        <v>3</v>
      </c>
      <c r="D35">
        <v>10</v>
      </c>
      <c r="E35">
        <v>100</v>
      </c>
      <c r="F35" s="2">
        <f>1/D35</f>
        <v>0.1</v>
      </c>
      <c r="G35" s="3">
        <f>F35*E35</f>
        <v>10</v>
      </c>
    </row>
    <row r="36" spans="3:14" x14ac:dyDescent="0.25">
      <c r="C36" s="1" t="s">
        <v>9</v>
      </c>
      <c r="F36" s="2"/>
      <c r="G36" s="8">
        <f>G35+G34</f>
        <v>19.90566037735849</v>
      </c>
      <c r="N36">
        <f>N30-N34</f>
        <v>61.583381400663853</v>
      </c>
    </row>
    <row r="37" spans="3:14" x14ac:dyDescent="0.25">
      <c r="E37" s="4"/>
      <c r="F37" s="5" t="s">
        <v>16</v>
      </c>
      <c r="G37" s="6">
        <f>G36/$G$7-1</f>
        <v>0.44133489813728133</v>
      </c>
    </row>
    <row r="38" spans="3:14" x14ac:dyDescent="0.25">
      <c r="F38" s="2"/>
    </row>
    <row r="39" spans="3:14" x14ac:dyDescent="0.25">
      <c r="C39" s="7" t="s">
        <v>15</v>
      </c>
      <c r="F39" s="2"/>
      <c r="G39" s="3"/>
    </row>
    <row r="40" spans="3:14" x14ac:dyDescent="0.25">
      <c r="C40" t="s">
        <v>2</v>
      </c>
      <c r="D40">
        <v>6.6</v>
      </c>
      <c r="E40">
        <v>20</v>
      </c>
      <c r="F40" s="2">
        <f>E40*(1/D40)</f>
        <v>3.0303030303030303</v>
      </c>
      <c r="G40" s="3">
        <f>F40*E40/100</f>
        <v>0.60606060606060608</v>
      </c>
      <c r="N40" t="s">
        <v>21</v>
      </c>
    </row>
    <row r="41" spans="3:14" x14ac:dyDescent="0.25">
      <c r="C41" t="s">
        <v>6</v>
      </c>
      <c r="D41">
        <v>23</v>
      </c>
      <c r="E41">
        <v>80</v>
      </c>
      <c r="F41" s="2">
        <f>E41*(1/D41)</f>
        <v>3.4782608695652173</v>
      </c>
      <c r="G41" s="3">
        <f>F41*E41/100</f>
        <v>2.7826086956521738</v>
      </c>
      <c r="H41" t="s">
        <v>26</v>
      </c>
      <c r="L41" t="s">
        <v>0</v>
      </c>
      <c r="M41">
        <v>3.07</v>
      </c>
      <c r="N41">
        <f>M41*10</f>
        <v>30.7</v>
      </c>
    </row>
    <row r="42" spans="3:14" x14ac:dyDescent="0.25">
      <c r="C42" t="s">
        <v>18</v>
      </c>
      <c r="F42" s="2"/>
      <c r="G42" s="3">
        <f>100/(F40+F41)</f>
        <v>15.364372469635628</v>
      </c>
      <c r="L42" t="s">
        <v>22</v>
      </c>
      <c r="N42">
        <f>50/8</f>
        <v>6.25</v>
      </c>
    </row>
    <row r="43" spans="3:14" x14ac:dyDescent="0.25">
      <c r="C43" t="s">
        <v>3</v>
      </c>
      <c r="D43">
        <v>10</v>
      </c>
      <c r="E43">
        <v>100</v>
      </c>
      <c r="F43" s="2">
        <f>1/D43</f>
        <v>0.1</v>
      </c>
      <c r="G43" s="3">
        <f>F43*E43</f>
        <v>10</v>
      </c>
      <c r="L43" t="s">
        <v>4</v>
      </c>
      <c r="N43" s="9">
        <f>(6*8)*44.97/(47)</f>
        <v>45.926808510638296</v>
      </c>
    </row>
    <row r="44" spans="3:14" x14ac:dyDescent="0.25">
      <c r="C44" s="1" t="s">
        <v>9</v>
      </c>
      <c r="F44" s="2"/>
      <c r="G44" s="8">
        <f>G43+G42</f>
        <v>25.364372469635626</v>
      </c>
      <c r="L44" t="s">
        <v>23</v>
      </c>
      <c r="N44">
        <f>1.77*6</f>
        <v>10.620000000000001</v>
      </c>
    </row>
    <row r="45" spans="3:14" x14ac:dyDescent="0.25">
      <c r="E45" s="4"/>
      <c r="F45" s="5" t="s">
        <v>16</v>
      </c>
      <c r="G45" s="6">
        <f>G44/$G$7-1</f>
        <v>0.83659092523358436</v>
      </c>
      <c r="N45">
        <f>SUM(N41:N44)</f>
        <v>93.496808510638303</v>
      </c>
    </row>
    <row r="46" spans="3:14" x14ac:dyDescent="0.25">
      <c r="F46" s="2"/>
    </row>
    <row r="47" spans="3:14" x14ac:dyDescent="0.25">
      <c r="C47" s="7" t="s">
        <v>25</v>
      </c>
      <c r="F47" s="2"/>
      <c r="G47" s="3"/>
    </row>
    <row r="48" spans="3:14" x14ac:dyDescent="0.25">
      <c r="C48" t="s">
        <v>33</v>
      </c>
      <c r="D48">
        <f>4.2+6.5+(0.75/3.5)*4.2</f>
        <v>11.6</v>
      </c>
      <c r="E48">
        <v>20</v>
      </c>
      <c r="F48" s="2">
        <f>E48*(1/D48)</f>
        <v>1.7241379310344829</v>
      </c>
      <c r="G48" s="3">
        <f>F48*E48/100</f>
        <v>0.34482758620689657</v>
      </c>
    </row>
    <row r="49" spans="3:18" x14ac:dyDescent="0.25">
      <c r="C49" t="s">
        <v>6</v>
      </c>
      <c r="D49">
        <v>23</v>
      </c>
      <c r="E49">
        <v>80</v>
      </c>
      <c r="F49" s="2">
        <f>E49*(1/D49)</f>
        <v>3.4782608695652173</v>
      </c>
      <c r="G49" s="3">
        <f>F49*E49/100</f>
        <v>2.7826086956521738</v>
      </c>
    </row>
    <row r="50" spans="3:18" x14ac:dyDescent="0.25">
      <c r="F50" s="2"/>
      <c r="G50" s="3">
        <f>100/(F48+F49)</f>
        <v>19.221902017291068</v>
      </c>
    </row>
    <row r="51" spans="3:18" x14ac:dyDescent="0.25">
      <c r="F51" s="2"/>
      <c r="G51" s="3"/>
    </row>
    <row r="52" spans="3:18" x14ac:dyDescent="0.25">
      <c r="C52" s="1" t="s">
        <v>9</v>
      </c>
      <c r="F52" s="2"/>
      <c r="G52" s="8">
        <f>G51+G50</f>
        <v>19.221902017291068</v>
      </c>
      <c r="R52">
        <f>15/3.5</f>
        <v>4.2857142857142856</v>
      </c>
    </row>
    <row r="53" spans="3:18" x14ac:dyDescent="0.25">
      <c r="E53" s="4"/>
      <c r="F53" s="5" t="s">
        <v>16</v>
      </c>
      <c r="G53" s="6">
        <f>G52/$G$7-1</f>
        <v>0.39182512214515852</v>
      </c>
    </row>
    <row r="54" spans="3:18" x14ac:dyDescent="0.25">
      <c r="C54" s="1"/>
      <c r="G54" s="3"/>
    </row>
    <row r="55" spans="3:18" x14ac:dyDescent="0.25">
      <c r="C55" s="7" t="s">
        <v>27</v>
      </c>
      <c r="F55" s="2"/>
      <c r="G55" s="3"/>
    </row>
    <row r="56" spans="3:18" x14ac:dyDescent="0.25">
      <c r="C56" t="s">
        <v>28</v>
      </c>
      <c r="D56">
        <f>6.6+4</f>
        <v>10.6</v>
      </c>
      <c r="E56">
        <v>20</v>
      </c>
      <c r="F56" s="2">
        <f>E56*(1/D56)</f>
        <v>1.8867924528301887</v>
      </c>
      <c r="G56" s="3">
        <f>F56*E56/100</f>
        <v>0.37735849056603776</v>
      </c>
    </row>
    <row r="57" spans="3:18" x14ac:dyDescent="0.25">
      <c r="C57" t="s">
        <v>29</v>
      </c>
      <c r="D57">
        <v>30</v>
      </c>
      <c r="E57">
        <v>80</v>
      </c>
      <c r="F57" s="2">
        <f>E57*(1/D57)</f>
        <v>2.6666666666666665</v>
      </c>
      <c r="G57" s="3">
        <f>F57*E57/100</f>
        <v>2.1333333333333333</v>
      </c>
    </row>
    <row r="58" spans="3:18" x14ac:dyDescent="0.25">
      <c r="F58" s="2"/>
      <c r="G58" s="3">
        <f>100/(F56+F57)</f>
        <v>21.961325966850829</v>
      </c>
    </row>
    <row r="59" spans="3:18" x14ac:dyDescent="0.25">
      <c r="F59" s="2"/>
      <c r="G59" s="3"/>
    </row>
    <row r="60" spans="3:18" x14ac:dyDescent="0.25">
      <c r="C60" s="1" t="s">
        <v>9</v>
      </c>
      <c r="F60" s="2"/>
      <c r="G60" s="8">
        <f>G59+G58</f>
        <v>21.961325966850829</v>
      </c>
    </row>
    <row r="61" spans="3:18" x14ac:dyDescent="0.25">
      <c r="E61" s="4"/>
      <c r="F61" s="5" t="s">
        <v>16</v>
      </c>
      <c r="G61" s="6">
        <f>G60/$G$7-1</f>
        <v>0.59018213539876796</v>
      </c>
      <c r="P61">
        <v>1.25</v>
      </c>
    </row>
    <row r="63" spans="3:18" x14ac:dyDescent="0.25">
      <c r="C63" s="7" t="s">
        <v>30</v>
      </c>
      <c r="F63" s="2"/>
      <c r="G63" s="3"/>
    </row>
    <row r="64" spans="3:18" x14ac:dyDescent="0.25">
      <c r="C64" t="s">
        <v>31</v>
      </c>
      <c r="D64">
        <f>6.6+6</f>
        <v>12.6</v>
      </c>
      <c r="E64">
        <v>20</v>
      </c>
      <c r="F64" s="2">
        <f>E64*(1/D64)</f>
        <v>1.5873015873015872</v>
      </c>
      <c r="G64" s="3">
        <f>F64*E64/100</f>
        <v>0.31746031746031744</v>
      </c>
      <c r="P64">
        <f>2.5+3.5*P61</f>
        <v>6.875</v>
      </c>
    </row>
    <row r="65" spans="3:17" x14ac:dyDescent="0.25">
      <c r="C65" t="s">
        <v>29</v>
      </c>
      <c r="D65">
        <v>27</v>
      </c>
      <c r="E65">
        <v>80</v>
      </c>
      <c r="F65" s="2">
        <f>E65*(1/D65)</f>
        <v>2.9629629629629628</v>
      </c>
      <c r="G65" s="3">
        <f>F65*E65/100</f>
        <v>2.3703703703703702</v>
      </c>
      <c r="P65">
        <f>P64+5</f>
        <v>11.875</v>
      </c>
      <c r="Q65">
        <f>P65/P61</f>
        <v>9.5</v>
      </c>
    </row>
    <row r="66" spans="3:17" x14ac:dyDescent="0.25">
      <c r="F66" s="2"/>
      <c r="G66" s="3">
        <f>100/(F64+F65)</f>
        <v>21.976744186046513</v>
      </c>
    </row>
    <row r="67" spans="3:17" x14ac:dyDescent="0.25">
      <c r="F67" s="2"/>
      <c r="G67" s="3"/>
      <c r="M67">
        <f>4.2/3.5</f>
        <v>1.2</v>
      </c>
    </row>
    <row r="68" spans="3:17" x14ac:dyDescent="0.25">
      <c r="C68" s="1" t="s">
        <v>9</v>
      </c>
      <c r="F68" s="2"/>
      <c r="G68" s="8">
        <f>G67+G66</f>
        <v>21.976744186046513</v>
      </c>
    </row>
    <row r="69" spans="3:17" x14ac:dyDescent="0.25">
      <c r="E69" s="4"/>
      <c r="F69" s="5" t="s">
        <v>16</v>
      </c>
      <c r="G69" s="6">
        <f>G68/$G$7-1</f>
        <v>0.59129854233893409</v>
      </c>
    </row>
    <row r="70" spans="3:17" x14ac:dyDescent="0.25">
      <c r="P70">
        <f>15/3.5</f>
        <v>4.2857142857142856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anyOrg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anyUser</dc:creator>
  <cp:lastModifiedBy>anyUser</cp:lastModifiedBy>
  <dcterms:created xsi:type="dcterms:W3CDTF">2015-01-12T19:08:57Z</dcterms:created>
  <dcterms:modified xsi:type="dcterms:W3CDTF">2015-01-29T14:17:14Z</dcterms:modified>
</cp:coreProperties>
</file>